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05" windowWidth="1557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<sst xmlns="http://schemas.openxmlformats.org/spreadsheetml/2006/main" count="120" uniqueCount="111">
  <si>
    <t>Bradworthy CP School and West and East Putford CP School Annual Budget</t>
  </si>
  <si>
    <t>School Year :</t>
  </si>
  <si>
    <t>2010 / 11</t>
  </si>
  <si>
    <t>Budget Share :</t>
  </si>
  <si>
    <t>Standards Grant :</t>
  </si>
  <si>
    <t>Standards Fund :</t>
  </si>
  <si>
    <t>Carry Forward :</t>
  </si>
  <si>
    <t>Lettings :</t>
  </si>
  <si>
    <t>SEN, Cent Fund Adjust :</t>
  </si>
  <si>
    <t>Threshold Funding :</t>
  </si>
  <si>
    <t>Protection :</t>
  </si>
  <si>
    <t>Strategic Maintenance :</t>
  </si>
  <si>
    <t>School Kitchens :</t>
  </si>
  <si>
    <t>Income :</t>
  </si>
  <si>
    <t>Bradworthy</t>
  </si>
  <si>
    <t>Putford</t>
  </si>
  <si>
    <t>Expenditure :</t>
  </si>
  <si>
    <t>Total Funds</t>
  </si>
  <si>
    <t>Pupil Adjustments :</t>
  </si>
  <si>
    <t>Other Income :</t>
  </si>
  <si>
    <t>Parnership Adjustment :</t>
  </si>
  <si>
    <t>Harnessing Tech. Grant :</t>
  </si>
  <si>
    <t>Admin.</t>
  </si>
  <si>
    <t>Admin Staff</t>
  </si>
  <si>
    <t>Office Costs</t>
  </si>
  <si>
    <t>Photocpy</t>
  </si>
  <si>
    <t>Curriculum</t>
  </si>
  <si>
    <t>Class 1</t>
  </si>
  <si>
    <t>Class 2</t>
  </si>
  <si>
    <t>Class 3</t>
  </si>
  <si>
    <t>Class 4</t>
  </si>
  <si>
    <t>Class 5</t>
  </si>
  <si>
    <t>Class 6</t>
  </si>
  <si>
    <t>Curric. General</t>
  </si>
  <si>
    <t xml:space="preserve">ICT </t>
  </si>
  <si>
    <t>SEN</t>
  </si>
  <si>
    <t>Early Years</t>
  </si>
  <si>
    <t>Staff Training</t>
  </si>
  <si>
    <t>LEA Services</t>
  </si>
  <si>
    <t>Premises</t>
  </si>
  <si>
    <t>Energy / Water</t>
  </si>
  <si>
    <t>Lettings</t>
  </si>
  <si>
    <t>Rates</t>
  </si>
  <si>
    <t>Repairs / Improve.</t>
  </si>
  <si>
    <t>Kitchen</t>
  </si>
  <si>
    <t>Staff Costs</t>
  </si>
  <si>
    <t>Running Costs</t>
  </si>
  <si>
    <t>Cleaning</t>
  </si>
  <si>
    <t>Staffing</t>
  </si>
  <si>
    <t>Classroom Assist.</t>
  </si>
  <si>
    <t>Nursery Nurses</t>
  </si>
  <si>
    <t>MTA</t>
  </si>
  <si>
    <t>Other Staff</t>
  </si>
  <si>
    <t>Teachers</t>
  </si>
  <si>
    <t>Absence Insurance</t>
  </si>
  <si>
    <t>Supply</t>
  </si>
  <si>
    <t>Illness</t>
  </si>
  <si>
    <t>Trading</t>
  </si>
  <si>
    <t>Educational Visits</t>
  </si>
  <si>
    <t>Residential Trips</t>
  </si>
  <si>
    <t>Languages</t>
  </si>
  <si>
    <t>Maths</t>
  </si>
  <si>
    <t>Staff Adjustments</t>
  </si>
  <si>
    <t>Special Projects</t>
  </si>
  <si>
    <t>School Events</t>
  </si>
  <si>
    <t>Contracts</t>
  </si>
  <si>
    <t>Broadband</t>
  </si>
  <si>
    <t>Total Expenditure :</t>
  </si>
  <si>
    <t>Nursery</t>
  </si>
  <si>
    <t>Percentage of Total Budget :</t>
  </si>
  <si>
    <t>Projected Carry Forward :</t>
  </si>
  <si>
    <t>%</t>
  </si>
  <si>
    <t>Free School Meals</t>
  </si>
  <si>
    <t>LEA Insurance</t>
  </si>
  <si>
    <t>Adjusted</t>
  </si>
  <si>
    <t>*</t>
  </si>
  <si>
    <t>* This includes funding allocated to subsidise swimming.</t>
  </si>
  <si>
    <t>**</t>
  </si>
  <si>
    <t>** This includes Trade Waste and Grounds Contracts.</t>
  </si>
  <si>
    <t>***</t>
  </si>
  <si>
    <t>*** Lists attached.</t>
  </si>
  <si>
    <t>^*</t>
  </si>
  <si>
    <t>^* Buildings, Contents, Public Liability and Employers Liability Insurance.</t>
  </si>
  <si>
    <t>School Roll (Jan 2010) :</t>
  </si>
  <si>
    <t>^**</t>
  </si>
  <si>
    <t>^** This includes RS at 0.3 and MF at 0.5.</t>
  </si>
  <si>
    <t>^***</t>
  </si>
  <si>
    <t>^*** Fully subsidised Tae kwon do, Music Tuition and Climbing.</t>
  </si>
  <si>
    <t>^^</t>
  </si>
  <si>
    <t>^^* 0.1 Admin for MF, 0.1 Admin for AS, Language Teacher.</t>
  </si>
  <si>
    <t>^^*</t>
  </si>
  <si>
    <t>School</t>
  </si>
  <si>
    <t>BS @ 0.1</t>
  </si>
  <si>
    <t>HC @0.1</t>
  </si>
  <si>
    <t>HC @ 0.2</t>
  </si>
  <si>
    <t>CS @ 15hrs/week</t>
  </si>
  <si>
    <t>JA @ 0.05</t>
  </si>
  <si>
    <t>LP @ 8hrs/week</t>
  </si>
  <si>
    <t xml:space="preserve">   CS 15 hour support for Class 2, LP 8 hours additional support for Class 1. </t>
  </si>
  <si>
    <t>^^ 0.1 PPA for MF, 0.2 cover for Class 1, 0.1 additional time for BS covering heads Admin,</t>
  </si>
  <si>
    <t>Class 1 cover @ 0.2</t>
  </si>
  <si>
    <t>Bradworthy:</t>
  </si>
  <si>
    <t>Putford:</t>
  </si>
  <si>
    <t>Possibilities for the additional staffing listed above : ^^ and ^^*.</t>
  </si>
  <si>
    <t>Boxes shaded blue indicate where the budget will allocated and held.</t>
  </si>
  <si>
    <t>Federation</t>
  </si>
  <si>
    <t>inc nursery</t>
  </si>
  <si>
    <t>Creativity / The Arts</t>
  </si>
  <si>
    <t>Sport and Health</t>
  </si>
  <si>
    <t>Should funds be allocated for Science and Technology or Social Understanding</t>
  </si>
  <si>
    <t>(history, geography, RE, citizenship) 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</si>
</sst>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1">
      <selection activeCell="F49" sqref="F49"/>
    </sheetView>
  </sheetViews>
  <sheetFormatPr defaultColWidth="9.140625" defaultRowHeight="12.75"/>
  <sheetData>
    <row r="1" ht="12.75">
      <c r="A1" s="1" t="s">
        <v>0</v>
      </c>
    </row>
    <row r="2" spans="1:7" ht="12.75">
      <c r="A2" s="3" t="s">
        <v>104</v>
      </c>
      <c r="B2" s="3"/>
      <c r="C2" s="3"/>
      <c r="D2" s="3"/>
      <c r="E2" s="3"/>
      <c r="F2" s="3"/>
      <c r="G2" s="3"/>
    </row>
    <row r="4" spans="1:3" ht="12.75">
      <c r="A4" s="1" t="s">
        <v>1</v>
      </c>
      <c r="C4" t="s">
        <v>2</v>
      </c>
    </row>
    <row r="5" spans="4:10" ht="12.75">
      <c r="D5" t="s">
        <v>14</v>
      </c>
      <c r="F5" t="s">
        <v>15</v>
      </c>
      <c r="H5" t="s">
        <v>105</v>
      </c>
      <c r="J5" t="s">
        <v>106</v>
      </c>
    </row>
    <row r="6" spans="6:7" ht="12.75">
      <c r="F6" t="s">
        <v>91</v>
      </c>
      <c r="G6" t="s">
        <v>68</v>
      </c>
    </row>
    <row r="7" spans="1:10" ht="12.75">
      <c r="A7" s="1" t="s">
        <v>83</v>
      </c>
      <c r="D7" s="5">
        <v>145</v>
      </c>
      <c r="F7" s="5">
        <v>20</v>
      </c>
      <c r="G7">
        <v>13</v>
      </c>
      <c r="H7" s="2">
        <f>D7+F7</f>
        <v>165</v>
      </c>
      <c r="J7" s="1">
        <f>H7+G7</f>
        <v>178</v>
      </c>
    </row>
    <row r="8" spans="2:10" ht="12.75">
      <c r="B8" t="s">
        <v>74</v>
      </c>
      <c r="D8" s="5">
        <v>145</v>
      </c>
      <c r="F8" s="5">
        <v>18</v>
      </c>
      <c r="G8">
        <v>14</v>
      </c>
      <c r="H8" s="2">
        <f>D8+F8</f>
        <v>163</v>
      </c>
      <c r="J8" s="1">
        <f>H8+G8</f>
        <v>177</v>
      </c>
    </row>
    <row r="10" ht="12.75">
      <c r="A10" s="1" t="s">
        <v>13</v>
      </c>
    </row>
    <row r="11" spans="1:8" ht="12.75">
      <c r="A11" s="2" t="s">
        <v>3</v>
      </c>
      <c r="B11" s="2"/>
      <c r="D11" s="4">
        <f>414656-D19-D18-D17-D16-D20</f>
        <v>368411</v>
      </c>
      <c r="F11" s="4">
        <f>216962-F19-F18-F17-F16-F20</f>
        <v>168622</v>
      </c>
      <c r="H11">
        <f aca="true" t="shared" si="0" ref="H11:H26">D11+F11</f>
        <v>537033</v>
      </c>
    </row>
    <row r="12" spans="1:8" ht="12.75">
      <c r="A12" s="2" t="s">
        <v>4</v>
      </c>
      <c r="B12" s="2"/>
      <c r="D12" s="4">
        <f>31210+1654</f>
        <v>32864</v>
      </c>
      <c r="F12" s="4">
        <f>16465+80</f>
        <v>16545</v>
      </c>
      <c r="H12">
        <f t="shared" si="0"/>
        <v>49409</v>
      </c>
    </row>
    <row r="13" spans="1:8" ht="12.75">
      <c r="A13" s="2" t="s">
        <v>5</v>
      </c>
      <c r="B13" s="2"/>
      <c r="D13" s="4">
        <v>23535</v>
      </c>
      <c r="F13" s="4">
        <v>14869</v>
      </c>
      <c r="H13">
        <f t="shared" si="0"/>
        <v>38404</v>
      </c>
    </row>
    <row r="14" spans="1:8" ht="12.75">
      <c r="A14" s="2" t="s">
        <v>6</v>
      </c>
      <c r="B14" s="2"/>
      <c r="D14" s="4">
        <v>10841</v>
      </c>
      <c r="F14" s="4">
        <v>15189</v>
      </c>
      <c r="H14">
        <f t="shared" si="0"/>
        <v>26030</v>
      </c>
    </row>
    <row r="15" spans="1:8" ht="12.75">
      <c r="A15" s="2" t="s">
        <v>7</v>
      </c>
      <c r="B15" s="2"/>
      <c r="D15" s="4">
        <v>2000</v>
      </c>
      <c r="F15" s="4">
        <v>0</v>
      </c>
      <c r="H15">
        <f t="shared" si="0"/>
        <v>2000</v>
      </c>
    </row>
    <row r="16" spans="1:8" ht="12.75">
      <c r="A16" s="2" t="s">
        <v>8</v>
      </c>
      <c r="B16" s="2"/>
      <c r="D16" s="4">
        <f>8412+11207</f>
        <v>19619</v>
      </c>
      <c r="F16" s="4">
        <f>16053+1993</f>
        <v>18046</v>
      </c>
      <c r="H16">
        <f t="shared" si="0"/>
        <v>37665</v>
      </c>
    </row>
    <row r="17" spans="1:8" ht="12.75">
      <c r="A17" s="2" t="s">
        <v>9</v>
      </c>
      <c r="B17" s="2"/>
      <c r="D17" s="4">
        <v>12531</v>
      </c>
      <c r="F17" s="4">
        <v>3530</v>
      </c>
      <c r="H17">
        <f t="shared" si="0"/>
        <v>16061</v>
      </c>
    </row>
    <row r="18" spans="1:8" ht="12.75">
      <c r="A18" s="2" t="s">
        <v>10</v>
      </c>
      <c r="B18" s="2"/>
      <c r="D18" s="4">
        <f>7790+1569</f>
        <v>9359</v>
      </c>
      <c r="F18" s="4">
        <v>25861</v>
      </c>
      <c r="H18">
        <f t="shared" si="0"/>
        <v>35220</v>
      </c>
    </row>
    <row r="19" spans="1:8" ht="12.75">
      <c r="A19" s="2" t="s">
        <v>11</v>
      </c>
      <c r="B19" s="2"/>
      <c r="D19" s="4">
        <v>2497</v>
      </c>
      <c r="F19" s="4">
        <v>903</v>
      </c>
      <c r="H19">
        <f t="shared" si="0"/>
        <v>3400</v>
      </c>
    </row>
    <row r="20" spans="1:8" ht="12.75">
      <c r="A20" s="2" t="s">
        <v>72</v>
      </c>
      <c r="D20" s="6">
        <v>2239</v>
      </c>
      <c r="F20" s="3">
        <v>0</v>
      </c>
      <c r="H20">
        <f t="shared" si="0"/>
        <v>2239</v>
      </c>
    </row>
    <row r="21" spans="1:8" ht="12.75">
      <c r="A21" s="2" t="s">
        <v>12</v>
      </c>
      <c r="B21" s="2"/>
      <c r="D21" s="4">
        <v>28000</v>
      </c>
      <c r="F21" s="4">
        <v>0</v>
      </c>
      <c r="H21">
        <f t="shared" si="0"/>
        <v>28000</v>
      </c>
    </row>
    <row r="22" spans="1:8" ht="12.75">
      <c r="A22" s="2" t="s">
        <v>18</v>
      </c>
      <c r="B22" s="2"/>
      <c r="D22" s="4">
        <v>0</v>
      </c>
      <c r="F22" s="4">
        <v>0</v>
      </c>
      <c r="H22">
        <f t="shared" si="0"/>
        <v>0</v>
      </c>
    </row>
    <row r="23" spans="1:8" ht="12.75">
      <c r="A23" s="2" t="s">
        <v>19</v>
      </c>
      <c r="B23" s="2"/>
      <c r="D23" s="4">
        <f>3500</f>
        <v>3500</v>
      </c>
      <c r="F23" s="4">
        <v>0</v>
      </c>
      <c r="H23">
        <f t="shared" si="0"/>
        <v>3500</v>
      </c>
    </row>
    <row r="24" spans="1:8" ht="12.75">
      <c r="A24" s="2" t="s">
        <v>20</v>
      </c>
      <c r="D24" s="4">
        <f>(0.3*58914*1.0275)+(0.5*52658*1.0275)+1500</f>
        <v>46713.288</v>
      </c>
      <c r="F24" s="3">
        <v>1500</v>
      </c>
      <c r="H24">
        <f t="shared" si="0"/>
        <v>48213.288</v>
      </c>
    </row>
    <row r="25" spans="1:8" ht="12.75">
      <c r="A25" s="2" t="s">
        <v>21</v>
      </c>
      <c r="D25" s="3">
        <f>D7*31.25</f>
        <v>4531.25</v>
      </c>
      <c r="F25" s="3">
        <f>F7*31.25</f>
        <v>625</v>
      </c>
      <c r="H25">
        <f t="shared" si="0"/>
        <v>5156.25</v>
      </c>
    </row>
    <row r="26" spans="1:8" ht="12.75">
      <c r="A26" s="2"/>
      <c r="D26" s="3">
        <v>0</v>
      </c>
      <c r="F26" s="3">
        <v>0</v>
      </c>
      <c r="H26">
        <f t="shared" si="0"/>
        <v>0</v>
      </c>
    </row>
    <row r="28" spans="1:8" ht="12.75">
      <c r="A28" s="1" t="s">
        <v>17</v>
      </c>
      <c r="D28" s="2">
        <f>SUM(D11:D26)</f>
        <v>566640.538</v>
      </c>
      <c r="F28">
        <f>SUM(F11:F26)</f>
        <v>265690</v>
      </c>
      <c r="H28" s="1">
        <f>D28+F28</f>
        <v>832330.538</v>
      </c>
    </row>
    <row r="30" ht="12.75">
      <c r="A30" s="1" t="s">
        <v>16</v>
      </c>
    </row>
    <row r="32" spans="1:8" ht="12.75">
      <c r="A32" s="2" t="s">
        <v>26</v>
      </c>
      <c r="B32" t="s">
        <v>68</v>
      </c>
      <c r="F32" s="3">
        <v>300</v>
      </c>
      <c r="H32">
        <f aca="true" t="shared" si="1" ref="H32:H39">D32+F32</f>
        <v>300</v>
      </c>
    </row>
    <row r="33" spans="1:8" ht="12.75">
      <c r="A33" s="2"/>
      <c r="B33" s="2" t="s">
        <v>27</v>
      </c>
      <c r="D33" s="3">
        <v>300</v>
      </c>
      <c r="F33" s="3">
        <v>300</v>
      </c>
      <c r="H33">
        <f t="shared" si="1"/>
        <v>600</v>
      </c>
    </row>
    <row r="34" spans="1:8" ht="12.75">
      <c r="A34" s="2"/>
      <c r="B34" s="2" t="s">
        <v>28</v>
      </c>
      <c r="D34" s="3">
        <v>300</v>
      </c>
      <c r="F34" s="3">
        <v>300</v>
      </c>
      <c r="H34">
        <f t="shared" si="1"/>
        <v>600</v>
      </c>
    </row>
    <row r="35" spans="1:8" ht="12.75">
      <c r="A35" s="2"/>
      <c r="B35" s="2" t="s">
        <v>29</v>
      </c>
      <c r="D35" s="3">
        <v>300</v>
      </c>
      <c r="H35">
        <f t="shared" si="1"/>
        <v>300</v>
      </c>
    </row>
    <row r="36" spans="1:8" ht="12.75">
      <c r="A36" s="2"/>
      <c r="B36" s="2" t="s">
        <v>30</v>
      </c>
      <c r="D36" s="3">
        <v>300</v>
      </c>
      <c r="H36">
        <f t="shared" si="1"/>
        <v>300</v>
      </c>
    </row>
    <row r="37" spans="2:8" ht="12.75">
      <c r="B37" s="2" t="s">
        <v>31</v>
      </c>
      <c r="D37" s="3">
        <v>300</v>
      </c>
      <c r="H37">
        <f t="shared" si="1"/>
        <v>300</v>
      </c>
    </row>
    <row r="38" spans="1:8" ht="12.75">
      <c r="A38" s="2"/>
      <c r="B38" s="2" t="s">
        <v>32</v>
      </c>
      <c r="D38" s="3">
        <v>300</v>
      </c>
      <c r="H38">
        <f t="shared" si="1"/>
        <v>300</v>
      </c>
    </row>
    <row r="39" spans="1:8" ht="12.75">
      <c r="A39" s="2"/>
      <c r="B39" s="2" t="s">
        <v>33</v>
      </c>
      <c r="D39" s="3">
        <v>4000</v>
      </c>
      <c r="F39" s="3">
        <v>3000</v>
      </c>
      <c r="H39">
        <f t="shared" si="1"/>
        <v>7000</v>
      </c>
    </row>
    <row r="40" spans="1:8" ht="12.75">
      <c r="A40" s="2"/>
      <c r="B40" s="2" t="s">
        <v>61</v>
      </c>
      <c r="D40" s="5">
        <v>750</v>
      </c>
      <c r="F40" s="5">
        <v>250</v>
      </c>
      <c r="H40" s="3">
        <v>1000</v>
      </c>
    </row>
    <row r="41" spans="1:8" ht="12.75">
      <c r="A41" s="2"/>
      <c r="B41" s="2" t="s">
        <v>60</v>
      </c>
      <c r="D41" s="5">
        <v>750</v>
      </c>
      <c r="F41">
        <v>250</v>
      </c>
      <c r="H41" s="3">
        <v>1000</v>
      </c>
    </row>
    <row r="42" spans="2:8" ht="12.75">
      <c r="B42" s="2" t="s">
        <v>34</v>
      </c>
      <c r="D42" s="5">
        <v>4531.25</v>
      </c>
      <c r="F42">
        <v>625</v>
      </c>
      <c r="H42" s="3">
        <f>D25+F25</f>
        <v>5156.25</v>
      </c>
    </row>
    <row r="43" spans="1:8" ht="12.75">
      <c r="A43" s="2"/>
      <c r="B43" s="2" t="s">
        <v>66</v>
      </c>
      <c r="D43" s="5">
        <v>1534</v>
      </c>
      <c r="F43" s="5">
        <v>1061</v>
      </c>
      <c r="H43" s="3">
        <f>D43+F43</f>
        <v>2595</v>
      </c>
    </row>
    <row r="44" spans="1:8" ht="12.75">
      <c r="A44" s="2"/>
      <c r="B44" s="2" t="s">
        <v>107</v>
      </c>
      <c r="D44" s="5">
        <v>750</v>
      </c>
      <c r="F44" s="5">
        <v>250</v>
      </c>
      <c r="H44" s="3">
        <v>1000</v>
      </c>
    </row>
    <row r="45" spans="1:9" ht="12.75">
      <c r="A45" s="2"/>
      <c r="B45" s="2" t="s">
        <v>108</v>
      </c>
      <c r="D45" s="5">
        <v>2000</v>
      </c>
      <c r="F45" s="5">
        <v>500</v>
      </c>
      <c r="H45" s="3">
        <v>2500</v>
      </c>
      <c r="I45" t="s">
        <v>75</v>
      </c>
    </row>
    <row r="46" spans="1:8" ht="12.75">
      <c r="A46" s="2"/>
      <c r="B46" s="2" t="s">
        <v>36</v>
      </c>
      <c r="D46" s="3">
        <v>1000</v>
      </c>
      <c r="F46" s="3">
        <v>500</v>
      </c>
      <c r="H46" s="3">
        <v>1500</v>
      </c>
    </row>
    <row r="47" spans="1:8" ht="12.75">
      <c r="A47" s="2"/>
      <c r="B47" s="2" t="s">
        <v>35</v>
      </c>
      <c r="D47" s="3">
        <v>750</v>
      </c>
      <c r="F47" s="3">
        <v>250</v>
      </c>
      <c r="H47" s="3">
        <v>1000</v>
      </c>
    </row>
    <row r="48" spans="1:8" ht="12.75">
      <c r="A48" s="2"/>
      <c r="B48" s="2" t="s">
        <v>37</v>
      </c>
      <c r="D48" s="5">
        <v>2000</v>
      </c>
      <c r="F48" s="5">
        <v>1000</v>
      </c>
      <c r="H48" s="3">
        <v>3000</v>
      </c>
    </row>
    <row r="49" spans="2:8" ht="12.75">
      <c r="B49" s="2" t="s">
        <v>63</v>
      </c>
      <c r="H49" s="3">
        <f>D49+F49</f>
        <v>0</v>
      </c>
    </row>
    <row r="51" spans="1:8" ht="12.75">
      <c r="A51" s="2" t="s">
        <v>25</v>
      </c>
      <c r="B51" s="2" t="s">
        <v>22</v>
      </c>
      <c r="D51" s="5">
        <v>1000</v>
      </c>
      <c r="F51" s="5">
        <v>0</v>
      </c>
      <c r="H51" s="3">
        <f>D51+F51</f>
        <v>1000</v>
      </c>
    </row>
    <row r="52" spans="1:8" ht="12.75">
      <c r="A52" s="2"/>
      <c r="B52" s="2" t="s">
        <v>26</v>
      </c>
      <c r="D52" s="5">
        <v>1800</v>
      </c>
      <c r="F52" s="5">
        <v>750</v>
      </c>
      <c r="H52" s="3">
        <f>D52+F52</f>
        <v>2550</v>
      </c>
    </row>
    <row r="54" spans="1:9" ht="12.75">
      <c r="A54" s="2" t="s">
        <v>38</v>
      </c>
      <c r="D54">
        <v>7943</v>
      </c>
      <c r="F54">
        <v>8107</v>
      </c>
      <c r="H54" s="3">
        <f>D54+F54</f>
        <v>16050</v>
      </c>
      <c r="I54" t="s">
        <v>79</v>
      </c>
    </row>
    <row r="55" spans="1:2" ht="12.75">
      <c r="A55" s="2"/>
      <c r="B55" s="2"/>
    </row>
    <row r="56" spans="1:9" ht="12.75">
      <c r="A56" s="2" t="s">
        <v>39</v>
      </c>
      <c r="B56" s="2" t="s">
        <v>65</v>
      </c>
      <c r="D56" s="5">
        <v>3000</v>
      </c>
      <c r="F56" s="5">
        <v>1000</v>
      </c>
      <c r="H56" s="3">
        <f>D56+F56</f>
        <v>4000</v>
      </c>
      <c r="I56" t="s">
        <v>77</v>
      </c>
    </row>
    <row r="57" spans="1:8" ht="12.75">
      <c r="A57" s="2"/>
      <c r="B57" s="2" t="s">
        <v>40</v>
      </c>
      <c r="D57" s="5">
        <v>12000</v>
      </c>
      <c r="F57" s="5">
        <v>4950</v>
      </c>
      <c r="H57" s="3">
        <f>D57+F57</f>
        <v>16950</v>
      </c>
    </row>
    <row r="58" spans="1:8" ht="12.75">
      <c r="A58" s="2"/>
      <c r="B58" s="2" t="s">
        <v>41</v>
      </c>
      <c r="D58" s="5">
        <v>0</v>
      </c>
      <c r="F58" s="5">
        <v>0</v>
      </c>
      <c r="H58" s="3">
        <v>0</v>
      </c>
    </row>
    <row r="59" spans="1:8" ht="12.75">
      <c r="A59" s="2"/>
      <c r="B59" s="2" t="s">
        <v>42</v>
      </c>
      <c r="D59" s="5">
        <v>5942</v>
      </c>
      <c r="F59" s="5">
        <v>1783</v>
      </c>
      <c r="H59" s="3">
        <f>D59+F59</f>
        <v>7725</v>
      </c>
    </row>
    <row r="60" spans="1:8" ht="12.75">
      <c r="A60" s="2"/>
      <c r="B60" s="2" t="s">
        <v>43</v>
      </c>
      <c r="D60" s="5">
        <v>3000</v>
      </c>
      <c r="F60" s="5">
        <v>2000</v>
      </c>
      <c r="H60" s="3">
        <f>D60+F60</f>
        <v>5000</v>
      </c>
    </row>
    <row r="61" ht="12.75">
      <c r="A61" s="2"/>
    </row>
    <row r="62" spans="1:8" ht="12.75">
      <c r="A62" s="2" t="s">
        <v>22</v>
      </c>
      <c r="B62" t="s">
        <v>23</v>
      </c>
      <c r="D62" s="5">
        <f>31210*1.01</f>
        <v>31522.1</v>
      </c>
      <c r="F62" s="5">
        <v>19525</v>
      </c>
      <c r="H62" s="3">
        <f>D62+F62</f>
        <v>51047.1</v>
      </c>
    </row>
    <row r="63" spans="1:8" ht="12.75">
      <c r="A63" s="2"/>
      <c r="B63" s="2" t="s">
        <v>24</v>
      </c>
      <c r="D63">
        <v>3000</v>
      </c>
      <c r="F63">
        <v>2250</v>
      </c>
      <c r="H63" s="3">
        <f>D63+F63</f>
        <v>5250</v>
      </c>
    </row>
    <row r="65" spans="1:8" ht="12.75">
      <c r="A65" t="s">
        <v>44</v>
      </c>
      <c r="B65" s="2" t="s">
        <v>45</v>
      </c>
      <c r="D65">
        <f>25923*1.01</f>
        <v>26182.23</v>
      </c>
      <c r="F65">
        <v>0</v>
      </c>
      <c r="H65" s="3">
        <f>D65+F65</f>
        <v>26182.23</v>
      </c>
    </row>
    <row r="66" spans="2:8" ht="12.75">
      <c r="B66" s="2" t="s">
        <v>46</v>
      </c>
      <c r="D66">
        <v>12000</v>
      </c>
      <c r="F66">
        <v>3916</v>
      </c>
      <c r="H66" s="3">
        <f>D66+F66</f>
        <v>15916</v>
      </c>
    </row>
    <row r="68" spans="1:8" ht="12.75">
      <c r="A68" t="s">
        <v>47</v>
      </c>
      <c r="B68" t="s">
        <v>45</v>
      </c>
      <c r="D68">
        <f>10422*1.01</f>
        <v>10526.22</v>
      </c>
      <c r="F68">
        <v>0</v>
      </c>
      <c r="H68" s="3">
        <f>D68+F68</f>
        <v>10526.22</v>
      </c>
    </row>
    <row r="69" spans="2:8" ht="12.75">
      <c r="B69" t="s">
        <v>46</v>
      </c>
      <c r="D69">
        <v>1500</v>
      </c>
      <c r="F69">
        <v>9033</v>
      </c>
      <c r="H69" s="3">
        <f>D69+F69</f>
        <v>10533</v>
      </c>
    </row>
    <row r="71" spans="1:8" ht="12.75">
      <c r="A71" s="2" t="s">
        <v>48</v>
      </c>
      <c r="B71" s="2" t="s">
        <v>49</v>
      </c>
      <c r="D71">
        <f>48061*1.01</f>
        <v>48541.61</v>
      </c>
      <c r="F71">
        <v>25262</v>
      </c>
      <c r="H71" s="3">
        <f aca="true" t="shared" si="2" ref="H71:H76">D71+F71</f>
        <v>73803.61</v>
      </c>
    </row>
    <row r="72" spans="1:8" ht="12.75">
      <c r="A72" s="2"/>
      <c r="B72" s="2" t="s">
        <v>50</v>
      </c>
      <c r="D72">
        <v>0</v>
      </c>
      <c r="F72">
        <v>9898</v>
      </c>
      <c r="H72" s="3">
        <f t="shared" si="2"/>
        <v>9898</v>
      </c>
    </row>
    <row r="73" spans="1:8" ht="12.75">
      <c r="A73" s="2"/>
      <c r="B73" s="2" t="s">
        <v>51</v>
      </c>
      <c r="D73">
        <f>6753*1.01</f>
        <v>6820.53</v>
      </c>
      <c r="F73">
        <v>1731</v>
      </c>
      <c r="H73" s="3">
        <f t="shared" si="2"/>
        <v>8551.529999999999</v>
      </c>
    </row>
    <row r="74" spans="1:8" ht="12.75">
      <c r="A74" s="2"/>
      <c r="B74" s="2" t="s">
        <v>52</v>
      </c>
      <c r="D74">
        <f>(2250+750+1710)*1.01</f>
        <v>4757.1</v>
      </c>
      <c r="E74" t="s">
        <v>86</v>
      </c>
      <c r="F74">
        <v>700</v>
      </c>
      <c r="H74" s="3">
        <f t="shared" si="2"/>
        <v>5457.1</v>
      </c>
    </row>
    <row r="75" spans="1:8" ht="12.75">
      <c r="A75" s="2"/>
      <c r="B75" s="2" t="s">
        <v>53</v>
      </c>
      <c r="D75">
        <f>(309836*1.0275*7/12)+(309836*5/12)</f>
        <v>314806.2858333333</v>
      </c>
      <c r="F75">
        <f>82738-3545+(0.3*58914*1.0275)+(0.5*52658*1.0275)</f>
        <v>124406.288</v>
      </c>
      <c r="G75" t="s">
        <v>84</v>
      </c>
      <c r="H75" s="3">
        <f t="shared" si="2"/>
        <v>439212.5738333333</v>
      </c>
    </row>
    <row r="76" spans="1:8" ht="12.75">
      <c r="A76" s="2"/>
      <c r="B76" s="2" t="s">
        <v>62</v>
      </c>
      <c r="D76">
        <f>C123</f>
        <v>17345</v>
      </c>
      <c r="E76" t="s">
        <v>88</v>
      </c>
      <c r="F76">
        <f>E123</f>
        <v>7336</v>
      </c>
      <c r="G76" t="s">
        <v>90</v>
      </c>
      <c r="H76" s="3">
        <f t="shared" si="2"/>
        <v>24681</v>
      </c>
    </row>
    <row r="78" spans="1:9" ht="12.75">
      <c r="A78" t="s">
        <v>73</v>
      </c>
      <c r="D78">
        <v>3033</v>
      </c>
      <c r="F78">
        <v>1070</v>
      </c>
      <c r="H78" s="3">
        <f>D78+F78</f>
        <v>4103</v>
      </c>
      <c r="I78" t="s">
        <v>81</v>
      </c>
    </row>
    <row r="79" spans="1:8" ht="12.75">
      <c r="A79" t="s">
        <v>54</v>
      </c>
      <c r="D79">
        <v>3895</v>
      </c>
      <c r="F79">
        <v>1010</v>
      </c>
      <c r="H79" s="3">
        <f>D79+F79</f>
        <v>4905</v>
      </c>
    </row>
    <row r="81" spans="1:8" ht="12.75">
      <c r="A81" s="2" t="s">
        <v>55</v>
      </c>
      <c r="B81" s="2" t="s">
        <v>22</v>
      </c>
      <c r="D81">
        <v>0</v>
      </c>
      <c r="F81">
        <v>0</v>
      </c>
      <c r="H81" s="3">
        <f>D81+F81</f>
        <v>0</v>
      </c>
    </row>
    <row r="82" spans="1:8" ht="12.75">
      <c r="A82" s="2"/>
      <c r="B82" s="2" t="s">
        <v>26</v>
      </c>
      <c r="D82">
        <v>5000</v>
      </c>
      <c r="F82">
        <v>3000</v>
      </c>
      <c r="H82" s="3">
        <f>D82+F82</f>
        <v>8000</v>
      </c>
    </row>
    <row r="83" spans="1:8" ht="12.75">
      <c r="A83" s="2"/>
      <c r="B83" s="2" t="s">
        <v>56</v>
      </c>
      <c r="D83">
        <v>3080</v>
      </c>
      <c r="F83">
        <v>1540</v>
      </c>
      <c r="H83" s="3">
        <f>D83+F83</f>
        <v>4620</v>
      </c>
    </row>
    <row r="84" spans="1:2" ht="12.75">
      <c r="A84" s="2"/>
      <c r="B84" s="2"/>
    </row>
    <row r="85" spans="1:8" ht="12.75">
      <c r="A85" s="2" t="s">
        <v>57</v>
      </c>
      <c r="B85" s="2" t="s">
        <v>64</v>
      </c>
      <c r="D85">
        <v>0</v>
      </c>
      <c r="F85">
        <v>0</v>
      </c>
      <c r="H85" s="3">
        <f>D85+F85</f>
        <v>0</v>
      </c>
    </row>
    <row r="86" spans="1:8" ht="12.75">
      <c r="A86" s="2"/>
      <c r="B86" s="2" t="s">
        <v>58</v>
      </c>
      <c r="D86">
        <v>1500</v>
      </c>
      <c r="F86">
        <v>1000</v>
      </c>
      <c r="H86" s="3">
        <f>D86+F86</f>
        <v>2500</v>
      </c>
    </row>
    <row r="87" spans="2:8" ht="12.75">
      <c r="B87" s="2" t="s">
        <v>59</v>
      </c>
      <c r="D87">
        <v>3000</v>
      </c>
      <c r="F87">
        <v>1500</v>
      </c>
      <c r="H87" s="3">
        <f>D87+F87</f>
        <v>4500</v>
      </c>
    </row>
    <row r="89" spans="1:8" ht="12.75">
      <c r="A89" s="1" t="s">
        <v>67</v>
      </c>
      <c r="D89">
        <f>SUM(D32:D87)</f>
        <v>551059.3258333333</v>
      </c>
      <c r="F89">
        <f>SUM(F32:F87)</f>
        <v>240353.288</v>
      </c>
      <c r="H89" s="1">
        <f>SUM(H32:H87)</f>
        <v>791412.6138333334</v>
      </c>
    </row>
    <row r="91" spans="1:9" ht="12.75">
      <c r="A91" s="2" t="s">
        <v>69</v>
      </c>
      <c r="H91">
        <f>100/H28*H89</f>
        <v>95.08393332954142</v>
      </c>
      <c r="I91" t="s">
        <v>71</v>
      </c>
    </row>
    <row r="92" ht="12.75">
      <c r="A92" s="2"/>
    </row>
    <row r="93" spans="1:8" ht="12.75">
      <c r="A93" s="1" t="s">
        <v>70</v>
      </c>
      <c r="D93">
        <f>D28-D89</f>
        <v>15581.212166666635</v>
      </c>
      <c r="F93">
        <f>F28-F89</f>
        <v>25336.712</v>
      </c>
      <c r="H93" s="1">
        <f>H28-H89</f>
        <v>40917.92416666658</v>
      </c>
    </row>
    <row r="94" ht="12.75">
      <c r="A94" s="2"/>
    </row>
    <row r="95" spans="1:9" ht="12.75">
      <c r="A95" s="2" t="s">
        <v>69</v>
      </c>
      <c r="H95">
        <f>100/H28*H93</f>
        <v>4.916066670458579</v>
      </c>
      <c r="I95" t="s">
        <v>71</v>
      </c>
    </row>
    <row r="97" ht="12.75">
      <c r="A97" t="s">
        <v>76</v>
      </c>
    </row>
    <row r="98" ht="12.75">
      <c r="A98" t="s">
        <v>78</v>
      </c>
    </row>
    <row r="99" ht="12.75">
      <c r="A99" t="s">
        <v>80</v>
      </c>
    </row>
    <row r="100" ht="12.75">
      <c r="A100" t="s">
        <v>82</v>
      </c>
    </row>
    <row r="101" ht="12.75">
      <c r="A101" t="s">
        <v>85</v>
      </c>
    </row>
    <row r="102" ht="12.75">
      <c r="A102" t="s">
        <v>87</v>
      </c>
    </row>
    <row r="103" ht="12.75">
      <c r="A103" t="s">
        <v>99</v>
      </c>
    </row>
    <row r="104" ht="12.75">
      <c r="A104" t="s">
        <v>98</v>
      </c>
    </row>
    <row r="105" ht="12.75">
      <c r="A105" t="s">
        <v>89</v>
      </c>
    </row>
    <row r="107" ht="12.75">
      <c r="A107" t="s">
        <v>109</v>
      </c>
    </row>
    <row r="108" ht="12.75">
      <c r="A108" t="s">
        <v>110</v>
      </c>
    </row>
    <row r="113" ht="12.75">
      <c r="A113" t="s">
        <v>103</v>
      </c>
    </row>
    <row r="115" spans="1:4" ht="12.75">
      <c r="A115" t="s">
        <v>101</v>
      </c>
      <c r="D115" t="s">
        <v>102</v>
      </c>
    </row>
    <row r="117" spans="1:5" ht="12.75">
      <c r="A117" t="s">
        <v>97</v>
      </c>
      <c r="C117">
        <v>3564</v>
      </c>
      <c r="D117" t="s">
        <v>94</v>
      </c>
      <c r="E117">
        <v>5256</v>
      </c>
    </row>
    <row r="118" spans="1:5" ht="12.75">
      <c r="A118" t="s">
        <v>95</v>
      </c>
      <c r="C118">
        <v>5597</v>
      </c>
      <c r="D118" t="s">
        <v>96</v>
      </c>
      <c r="E118">
        <v>2080</v>
      </c>
    </row>
    <row r="119" spans="1:3" ht="12.75">
      <c r="A119" t="s">
        <v>100</v>
      </c>
      <c r="C119">
        <f>1866</f>
        <v>1866</v>
      </c>
    </row>
    <row r="120" spans="1:3" ht="12.75">
      <c r="A120" t="s">
        <v>93</v>
      </c>
      <c r="C120">
        <v>2628</v>
      </c>
    </row>
    <row r="121" spans="1:3" ht="12.75">
      <c r="A121" t="s">
        <v>92</v>
      </c>
      <c r="C121">
        <v>3690</v>
      </c>
    </row>
    <row r="123" spans="3:5" ht="12.75">
      <c r="C123">
        <f>SUM(C117:C121)</f>
        <v>17345</v>
      </c>
      <c r="E123">
        <f>SUM(E117:E118)</f>
        <v>7336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cp:lastPrinted>2010-03-30T15:39:37Z</cp:lastPrinted>
  <dcterms:created xsi:type="dcterms:W3CDTF">2010-03-21T14:14:20Z</dcterms:created>
  <dcterms:modified xsi:type="dcterms:W3CDTF">2010-07-26T18:43:10Z</dcterms:modified>
  <cp:category/>
  <cp:version/>
  <cp:contentType/>
  <cp:contentStatus/>
</cp:coreProperties>
</file>